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<sst xmlns="http://schemas.openxmlformats.org/spreadsheetml/2006/main" count="92" uniqueCount="77">
  <si>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</si>
  <si>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</si>
  <si>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</si>
  <si>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</si>
  <si>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</si>
  <si>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</si>
  <si>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</si>
  <si>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</si>
  <si>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</si>
  <si>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</si>
  <si>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</si>
  <si>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</si>
  <si>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</si>
  <si>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</si>
  <si>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</si>
  <si>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</si>
  <si>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</si>
  <si>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</si>
  <si>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</si>
  <si>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</si>
  <si>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</si>
  <si>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</si>
  <si>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</si>
  <si>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</si>
  <si>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</si>
  <si>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</si>
  <si>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</si>
  <si>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</si>
  <si>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</si>
  <si>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</si>
  <si>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</si>
  <si>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</si>
  <si>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</si>
  <si>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</si>
  <si>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</si>
  <si>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</si>
  <si>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</si>
  <si>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</si>
  <si>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</si>
  <si>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</si>
  <si>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</si>
  <si>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</si>
  <si>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</si>
  <si>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</si>
  <si>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</si>
  <si>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</si>
  <si>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</si>
  <si>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</si>
  <si>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</si>
  <si>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</si>
  <si>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</si>
  <si>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</si>
  <si>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</si>
  <si>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</si>
  <si>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</si>
  <si>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</si>
  <si>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</si>
  <si>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</si>
  <si>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</si>
  <si>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</si>
  <si>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</si>
  <si>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</si>
  <si>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</si>
  <si>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</si>
  <si>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</si>
  <si>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</si>
  <si>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</si>
  <si>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</si>
  <si>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</si>
  <si>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</si>
  <si>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</si>
  <si>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</si>
  <si>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</si>
  <si>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(includes weather correction)</t>
  </si>
  <si>
    <t>(only for turbo/superchargers)</t>
  </si>
  <si>
    <t>A</t>
  </si>
  <si>
    <t>DynoSheet v1.5 by Rick Lotter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</si>
</sst>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L17" sqref="L17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76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3463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3230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75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75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224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167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205.93185644481107</v>
      </c>
      <c r="E15" s="43" t="s">
        <v>38</v>
      </c>
      <c r="F15" s="44">
        <f>($D$14+$D$33)*$D$25*(IF($D$8="M",1.18,1.23)+IF($D$10="R",0.01,0)+IF($D$10="A",0.05,0))</f>
        <v>209.33568878274184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12</v>
      </c>
      <c r="E19" s="31" t="s">
        <v>69</v>
      </c>
      <c r="F19" s="32"/>
      <c r="G19" s="45">
        <f>D19*2.036</f>
        <v>24.432000000000002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64</v>
      </c>
      <c r="E20" s="31" t="s">
        <v>9</v>
      </c>
      <c r="F20" s="31"/>
      <c r="G20" s="25">
        <f>(D20-32)*(5/9)</f>
        <v>17.77777777777778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76</v>
      </c>
      <c r="E21" s="31" t="s">
        <v>9</v>
      </c>
      <c r="F21" s="31"/>
      <c r="G21" s="25">
        <f>(D21-32)*(5/9)</f>
        <v>24.444444444444446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0.38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29.77</v>
      </c>
      <c r="E23" s="31" t="s">
        <v>48</v>
      </c>
      <c r="F23" s="31"/>
      <c r="G23" s="47">
        <f>(D23*$I$23)</f>
        <v>1008.1280052999999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6.1078*10^((7.5*G20)/(237.3+G20))*D22/I23</f>
        <v>0.2283746749950206</v>
      </c>
      <c r="E24" s="31" t="s">
        <v>48</v>
      </c>
      <c r="F24" s="31"/>
      <c r="G24" s="47">
        <f>(D24*$I$23)</f>
        <v>7.7336548728171275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IF($D$12="A",1.18*((29.235+$G$19)/($D$23+$G$19-(($G$19/$D$23)*$D$24)))*(($G$20+273)/298)^(1/2)-0.18,1.18*(29.235/($D$23-$D$24))*(($G$20+273)/298)^(1/2)-0.18)</f>
        <v>0.9781127407847017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0.022377031095351052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0.35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51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14.511002628309019</v>
      </c>
      <c r="E37" s="31" t="s">
        <v>3</v>
      </c>
      <c r="F37" s="56"/>
      <c r="G37" s="45">
        <f>($D$13/$D$6)^(1/3)*234</f>
        <v>93.93217236008714</v>
      </c>
      <c r="H37" s="33" t="s">
        <v>4</v>
      </c>
      <c r="I37" s="55"/>
      <c r="J37" s="29" t="s">
        <v>6</v>
      </c>
      <c r="K37" s="57">
        <f>$D$38/$D37</f>
        <v>1.023568142081636</v>
      </c>
      <c r="L37" s="10"/>
      <c r="M37" s="11"/>
    </row>
    <row r="38" spans="2:13" ht="12.75">
      <c r="B38" s="28"/>
      <c r="C38" s="29" t="s">
        <v>26</v>
      </c>
      <c r="D38" s="20">
        <v>14.853</v>
      </c>
      <c r="E38" s="31" t="s">
        <v>3</v>
      </c>
      <c r="F38" s="56"/>
      <c r="G38" s="24">
        <v>93.1</v>
      </c>
      <c r="H38" s="33" t="s">
        <v>4</v>
      </c>
      <c r="I38" s="55"/>
      <c r="J38" s="29" t="s">
        <v>5</v>
      </c>
      <c r="K38" s="57">
        <f>$G$38/$G$37</f>
        <v>0.9911407099486955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14.962972429468714</v>
      </c>
      <c r="E39" s="31" t="s">
        <v>3</v>
      </c>
      <c r="F39" s="56"/>
      <c r="G39" s="45">
        <f>(($D$13*$D$25)/$D$6)^(1/3)*234*$K$38</f>
        <v>92.41574871023798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14.619568437160769</v>
      </c>
      <c r="E40" s="61" t="s">
        <v>3</v>
      </c>
      <c r="F40" s="62"/>
      <c r="G40" s="63">
        <f>(($D$13*$D$25)/$D$7)^(1/3)*234*$K$38</f>
        <v>94.58653351798617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2009-05-13T04:22:43Z</dcterms:modified>
  <cp:category/>
  <cp:version/>
  <cp:contentType/>
  <cp:contentStatus/>
</cp:coreProperties>
</file>